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ublic\Documents\01_Technical Diving\11_Decompression\"/>
    </mc:Choice>
  </mc:AlternateContent>
  <xr:revisionPtr revIDLastSave="0" documentId="13_ncr:1_{D1322F0D-45CB-4793-B69F-2B23C7A7B965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1" l="1"/>
  <c r="D12" i="1"/>
  <c r="D11" i="1"/>
  <c r="E2" i="1"/>
  <c r="E3" i="1"/>
  <c r="C4" i="1"/>
  <c r="E4" i="1"/>
  <c r="F2" i="1" l="1"/>
  <c r="H2" i="1" s="1"/>
  <c r="G9" i="1"/>
  <c r="I9" i="1" s="1"/>
  <c r="G10" i="1"/>
  <c r="I10" i="1" s="1"/>
  <c r="I8" i="1"/>
  <c r="D10" i="1"/>
  <c r="G2" i="1"/>
  <c r="J8" i="1" l="1"/>
  <c r="I11" i="1"/>
  <c r="L8" i="1" l="1"/>
  <c r="K8" i="1"/>
</calcChain>
</file>

<file path=xl/sharedStrings.xml><?xml version="1.0" encoding="utf-8"?>
<sst xmlns="http://schemas.openxmlformats.org/spreadsheetml/2006/main" count="30" uniqueCount="23">
  <si>
    <t>Oxygen</t>
  </si>
  <si>
    <t>Helium</t>
  </si>
  <si>
    <t>Nitrogen</t>
  </si>
  <si>
    <t>Percentage</t>
  </si>
  <si>
    <t>1 ATA Density</t>
  </si>
  <si>
    <t>Planned ATA</t>
  </si>
  <si>
    <t>Max ATA for 5.2</t>
  </si>
  <si>
    <t>Max ATA for 6.2</t>
  </si>
  <si>
    <t>Total density 1 ATA</t>
  </si>
  <si>
    <t>Component density 1 ATA</t>
  </si>
  <si>
    <t>Notes:</t>
  </si>
  <si>
    <t xml:space="preserve">Only fill in the blue highlighted areas. The N2 will autofill. </t>
  </si>
  <si>
    <t>The Gas Density at Planned ATA is colour coded, green below 5.2, yellow between 5.2 and 6.2, Red above 6.2</t>
  </si>
  <si>
    <t>Only ATA given to allow divers to convert to msw, fsw, ffw, mfw etc as required</t>
  </si>
  <si>
    <t>END at planned ATA</t>
  </si>
  <si>
    <t>PPO2 at planned ATA</t>
  </si>
  <si>
    <t>DILUENT</t>
  </si>
  <si>
    <t>SETPOINT</t>
  </si>
  <si>
    <t>Reb Breathing Mix</t>
  </si>
  <si>
    <t>Dil density at Planned ATA</t>
  </si>
  <si>
    <t>Breathing Gas Density at given setpoint and ATA</t>
  </si>
  <si>
    <t>Rebreather Gas Composition and density</t>
  </si>
  <si>
    <t>O2 Setpoint 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</si>
</sst>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Border="1"/>
    <xf numFmtId="0" fontId="0" fillId="0" borderId="1" xfId="0" applyFill="1" applyBorder="1"/>
    <xf numFmtId="0" fontId="0" fillId="0" borderId="0" xfId="0" applyFill="1" applyBorder="1"/>
    <xf numFmtId="0" fontId="0" fillId="0" borderId="2" xfId="0" applyBorder="1"/>
    <xf numFmtId="2" fontId="0" fillId="0" borderId="2" xfId="0" applyNumberFormat="1" applyBorder="1"/>
    <xf numFmtId="0" fontId="0" fillId="0" borderId="11" xfId="0" applyBorder="1"/>
    <xf numFmtId="0" fontId="0" fillId="0" borderId="12" xfId="0" applyBorder="1" applyAlignment="1">
      <alignment wrapText="1"/>
    </xf>
    <xf numFmtId="0" fontId="0" fillId="2" borderId="1" xfId="0" applyFill="1" applyBorder="1" applyProtection="1">
      <protection locked="0"/>
    </xf>
    <xf numFmtId="164" fontId="0" fillId="0" borderId="1" xfId="0" applyNumberFormat="1" applyBorder="1"/>
    <xf numFmtId="0" fontId="0" fillId="0" borderId="5" xfId="0" applyBorder="1"/>
    <xf numFmtId="164" fontId="0" fillId="0" borderId="5" xfId="0" applyNumberFormat="1" applyBorder="1"/>
    <xf numFmtId="2" fontId="0" fillId="0" borderId="22" xfId="0" applyNumberFormat="1" applyBorder="1"/>
    <xf numFmtId="0" fontId="0" fillId="0" borderId="4" xfId="0" applyNumberFormat="1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20" xfId="0" applyFill="1" applyBorder="1" applyAlignment="1"/>
    <xf numFmtId="0" fontId="0" fillId="0" borderId="21" xfId="0" applyBorder="1" applyAlignment="1"/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</cellXfs>
  <cellStyles count="3">
    <cellStyle name="Besuchter Hyperlink" xfId="2" builtinId="9" hidden="1"/>
    <cellStyle name="Link" xfId="1" builtinId="8" hidden="1"/>
    <cellStyle name="Standard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workbookViewId="0">
      <selection activeCell="G8" sqref="G8"/>
    </sheetView>
  </sheetViews>
  <sheetFormatPr baseColWidth="10" defaultRowHeight="15.75" x14ac:dyDescent="0.25"/>
  <cols>
    <col min="2" max="2" width="14.125" customWidth="1"/>
    <col min="4" max="4" width="13.625" customWidth="1"/>
    <col min="5" max="5" width="16.625" customWidth="1"/>
    <col min="6" max="6" width="12" customWidth="1"/>
    <col min="7" max="7" width="9.5" customWidth="1"/>
    <col min="8" max="8" width="10.5" customWidth="1"/>
    <col min="10" max="10" width="12.5" customWidth="1"/>
    <col min="11" max="11" width="10.625" customWidth="1"/>
    <col min="12" max="12" width="10.125" customWidth="1"/>
  </cols>
  <sheetData>
    <row r="1" spans="1:12" s="3" customFormat="1" ht="36" customHeight="1" x14ac:dyDescent="0.25">
      <c r="B1" s="2"/>
      <c r="C1" s="2" t="s">
        <v>3</v>
      </c>
      <c r="D1" s="2" t="s">
        <v>4</v>
      </c>
      <c r="E1" s="2" t="s">
        <v>9</v>
      </c>
      <c r="F1" s="2" t="s">
        <v>8</v>
      </c>
      <c r="G1" s="2" t="s">
        <v>6</v>
      </c>
      <c r="H1" s="2" t="s">
        <v>7</v>
      </c>
    </row>
    <row r="2" spans="1:12" x14ac:dyDescent="0.25">
      <c r="A2" s="17" t="s">
        <v>16</v>
      </c>
      <c r="B2" s="1" t="s">
        <v>0</v>
      </c>
      <c r="C2" s="12">
        <v>10</v>
      </c>
      <c r="D2" s="1">
        <v>1.4279999999999999</v>
      </c>
      <c r="E2" s="1">
        <f>(C2/100*D2)</f>
        <v>0.14280000000000001</v>
      </c>
      <c r="F2" s="23">
        <f>SUM(E2:E4)</f>
        <v>0.51829999999999998</v>
      </c>
      <c r="G2" s="23">
        <f>5.2/F2</f>
        <v>10.032799536947714</v>
      </c>
      <c r="H2" s="23">
        <f>6.2/F2</f>
        <v>11.962184063283813</v>
      </c>
    </row>
    <row r="3" spans="1:12" x14ac:dyDescent="0.25">
      <c r="A3" s="17"/>
      <c r="B3" s="1" t="s">
        <v>1</v>
      </c>
      <c r="C3" s="12">
        <v>70</v>
      </c>
      <c r="D3" s="1">
        <v>0.17899999999999999</v>
      </c>
      <c r="E3" s="1">
        <f t="shared" ref="E3:E4" si="0">(C3/100*D3)</f>
        <v>0.12529999999999999</v>
      </c>
      <c r="F3" s="23"/>
      <c r="G3" s="23"/>
      <c r="H3" s="23"/>
    </row>
    <row r="4" spans="1:12" x14ac:dyDescent="0.25">
      <c r="A4" s="17"/>
      <c r="B4" s="1" t="s">
        <v>2</v>
      </c>
      <c r="C4" s="1">
        <f>100-C2-C3</f>
        <v>20</v>
      </c>
      <c r="D4" s="1">
        <v>1.2509999999999999</v>
      </c>
      <c r="E4" s="1">
        <f t="shared" si="0"/>
        <v>0.25019999999999998</v>
      </c>
      <c r="F4" s="23"/>
      <c r="G4" s="23"/>
      <c r="H4" s="23"/>
    </row>
    <row r="5" spans="1:12" s="5" customFormat="1" ht="16.5" thickBot="1" x14ac:dyDescent="0.3">
      <c r="A5" s="5" t="s">
        <v>17</v>
      </c>
      <c r="B5" s="6" t="s">
        <v>22</v>
      </c>
      <c r="C5" s="12">
        <v>1.3</v>
      </c>
    </row>
    <row r="6" spans="1:12" s="5" customFormat="1" ht="16.5" thickTop="1" x14ac:dyDescent="0.25">
      <c r="B6" s="7"/>
      <c r="E6" s="26" t="s">
        <v>21</v>
      </c>
      <c r="F6" s="27"/>
      <c r="G6" s="27"/>
      <c r="H6" s="27"/>
      <c r="I6" s="27"/>
      <c r="J6" s="27"/>
      <c r="K6" s="27"/>
      <c r="L6" s="28"/>
    </row>
    <row r="7" spans="1:12" s="5" customFormat="1" ht="33.950000000000003" customHeight="1" x14ac:dyDescent="0.25">
      <c r="E7" s="10"/>
      <c r="I7" s="2" t="s">
        <v>9</v>
      </c>
      <c r="J7" s="2" t="s">
        <v>8</v>
      </c>
      <c r="K7" s="2" t="s">
        <v>6</v>
      </c>
      <c r="L7" s="11" t="s">
        <v>7</v>
      </c>
    </row>
    <row r="8" spans="1:12" s="5" customFormat="1" x14ac:dyDescent="0.25">
      <c r="B8" s="1" t="s">
        <v>5</v>
      </c>
      <c r="C8" s="12">
        <v>8</v>
      </c>
      <c r="D8" s="8"/>
      <c r="E8" s="18" t="s">
        <v>18</v>
      </c>
      <c r="F8" s="1" t="s">
        <v>0</v>
      </c>
      <c r="G8" s="13">
        <f>C5/C8</f>
        <v>0.16250000000000001</v>
      </c>
      <c r="H8" s="1">
        <v>1.4279999999999999</v>
      </c>
      <c r="I8" s="13">
        <f>G8*H8</f>
        <v>0.23205000000000001</v>
      </c>
      <c r="J8" s="29">
        <f>I8+I9+I10</f>
        <v>0.58147361111111107</v>
      </c>
      <c r="K8" s="29">
        <f>5.2/$J$8</f>
        <v>8.9427962002670434</v>
      </c>
      <c r="L8" s="34">
        <f>6.2/$J$8</f>
        <v>10.662564700318397</v>
      </c>
    </row>
    <row r="9" spans="1:12" s="5" customFormat="1" x14ac:dyDescent="0.25">
      <c r="B9" s="24"/>
      <c r="C9" s="25"/>
      <c r="D9" s="25"/>
      <c r="E9" s="19"/>
      <c r="F9" s="1" t="s">
        <v>1</v>
      </c>
      <c r="G9" s="13">
        <f>(1-$G$8)*C3/($C$3+$C$4)</f>
        <v>0.65138888888888891</v>
      </c>
      <c r="H9" s="1">
        <v>0.17899999999999999</v>
      </c>
      <c r="I9" s="13">
        <f t="shared" ref="I9:I10" si="1">G9*H9</f>
        <v>0.11659861111111111</v>
      </c>
      <c r="J9" s="30"/>
      <c r="K9" s="32"/>
      <c r="L9" s="35"/>
    </row>
    <row r="10" spans="1:12" s="5" customFormat="1" ht="16.5" thickBot="1" x14ac:dyDescent="0.3">
      <c r="B10" s="22" t="s">
        <v>19</v>
      </c>
      <c r="C10" s="22"/>
      <c r="D10" s="9">
        <f>F2*C8</f>
        <v>4.1463999999999999</v>
      </c>
      <c r="E10" s="19"/>
      <c r="F10" s="14" t="s">
        <v>2</v>
      </c>
      <c r="G10" s="15">
        <f>(1-$G$8)*C4/($C$3+$C$4)</f>
        <v>0.18611111111111112</v>
      </c>
      <c r="H10" s="14">
        <v>1.2509999999999999</v>
      </c>
      <c r="I10" s="15">
        <f t="shared" si="1"/>
        <v>0.23282499999999998</v>
      </c>
      <c r="J10" s="30"/>
      <c r="K10" s="32"/>
      <c r="L10" s="35"/>
    </row>
    <row r="11" spans="1:12" s="5" customFormat="1" ht="17.25" thickTop="1" thickBot="1" x14ac:dyDescent="0.3">
      <c r="B11" s="1" t="s">
        <v>14</v>
      </c>
      <c r="C11" s="1"/>
      <c r="D11" s="8">
        <f>(C8*(1-(C3/100))-1)</f>
        <v>1.4000000000000004</v>
      </c>
      <c r="E11" s="20" t="s">
        <v>20</v>
      </c>
      <c r="F11" s="21"/>
      <c r="G11" s="21"/>
      <c r="H11" s="21"/>
      <c r="I11" s="16">
        <f>SUM(I8:I10)*C8</f>
        <v>4.6517888888888885</v>
      </c>
      <c r="J11" s="31"/>
      <c r="K11" s="33"/>
      <c r="L11" s="36"/>
    </row>
    <row r="12" spans="1:12" s="5" customFormat="1" ht="16.5" thickTop="1" x14ac:dyDescent="0.25">
      <c r="B12" s="1" t="s">
        <v>15</v>
      </c>
      <c r="C12" s="1"/>
      <c r="D12" s="1">
        <f>(C2/100)*C8</f>
        <v>0.8</v>
      </c>
    </row>
    <row r="14" spans="1:12" x14ac:dyDescent="0.25">
      <c r="B14" s="4" t="s">
        <v>10</v>
      </c>
    </row>
    <row r="15" spans="1:12" x14ac:dyDescent="0.25">
      <c r="B15" t="s">
        <v>11</v>
      </c>
    </row>
    <row r="16" spans="1:12" x14ac:dyDescent="0.25">
      <c r="B16" t="s">
        <v>12</v>
      </c>
    </row>
    <row r="17" spans="2:2" x14ac:dyDescent="0.25">
      <c r="B17" t="s">
        <v>13</v>
      </c>
    </row>
  </sheetData>
  <sheetProtection sheet="1" objects="1" scenarios="1"/>
  <mergeCells count="12">
    <mergeCell ref="A2:A4"/>
    <mergeCell ref="E8:E10"/>
    <mergeCell ref="E11:H11"/>
    <mergeCell ref="B10:C10"/>
    <mergeCell ref="G2:G4"/>
    <mergeCell ref="H2:H4"/>
    <mergeCell ref="F2:F4"/>
    <mergeCell ref="B9:D9"/>
    <mergeCell ref="E6:L6"/>
    <mergeCell ref="J8:J11"/>
    <mergeCell ref="K8:K11"/>
    <mergeCell ref="L8:L11"/>
  </mergeCells>
  <conditionalFormatting sqref="D10">
    <cfRule type="cellIs" dxfId="7" priority="11" operator="lessThan">
      <formula>5.2</formula>
    </cfRule>
    <cfRule type="cellIs" dxfId="6" priority="12" operator="between">
      <formula>5.2</formula>
      <formula>6.2</formula>
    </cfRule>
    <cfRule type="cellIs" dxfId="5" priority="13" operator="greaterThan">
      <formula>6.2</formula>
    </cfRule>
  </conditionalFormatting>
  <conditionalFormatting sqref="I12">
    <cfRule type="cellIs" dxfId="4" priority="7" operator="greaterThan">
      <formula>6.2</formula>
    </cfRule>
    <cfRule type="cellIs" dxfId="3" priority="10" operator="greaterThan">
      <formula>6.2</formula>
    </cfRule>
  </conditionalFormatting>
  <conditionalFormatting sqref="I11">
    <cfRule type="cellIs" dxfId="2" priority="1" operator="lessThan">
      <formula>5.2</formula>
    </cfRule>
    <cfRule type="cellIs" dxfId="1" priority="2" operator="between">
      <formula>5.2</formula>
      <formula>6.2</formula>
    </cfRule>
    <cfRule type="cellIs" dxfId="0" priority="3" operator="greaterThan">
      <formula>6.2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Brendon</dc:creator>
  <cp:lastModifiedBy>Roland Zbinden</cp:lastModifiedBy>
  <dcterms:created xsi:type="dcterms:W3CDTF">2016-08-25T09:43:16Z</dcterms:created>
  <dcterms:modified xsi:type="dcterms:W3CDTF">2020-02-02T18:28:21Z</dcterms:modified>
</cp:coreProperties>
</file>